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20" windowWidth="15132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1" i="1" l="1"/>
  <c r="C61" i="1"/>
  <c r="E36" i="1"/>
  <c r="D12" i="1"/>
  <c r="D11" i="1"/>
  <c r="B70" i="1" l="1"/>
  <c r="E70" i="1"/>
  <c r="H29" i="1" l="1"/>
  <c r="B35" i="1" s="1"/>
  <c r="D27" i="1"/>
  <c r="D26" i="1"/>
  <c r="D25" i="1"/>
  <c r="D24" i="1" l="1"/>
  <c r="D16" i="1"/>
  <c r="D14" i="1"/>
  <c r="D10" i="1"/>
  <c r="D9" i="1"/>
  <c r="D8" i="1"/>
  <c r="D7" i="1"/>
  <c r="D4" i="1"/>
  <c r="D6" i="1" l="1"/>
  <c r="D33" i="1" l="1"/>
  <c r="C33" i="1" s="1"/>
  <c r="D37" i="1"/>
  <c r="D36" i="1"/>
  <c r="B71" i="1" s="1"/>
  <c r="B72" i="1" s="1"/>
  <c r="E72" i="1" s="1"/>
  <c r="D41" i="1"/>
  <c r="D40" i="1" l="1"/>
  <c r="D43" i="1" s="1"/>
  <c r="D42" i="1"/>
  <c r="B73" i="1" s="1"/>
  <c r="D19" i="1"/>
  <c r="D21" i="1"/>
  <c r="D23" i="1"/>
  <c r="D17" i="1"/>
  <c r="D28" i="1"/>
  <c r="D18" i="1"/>
  <c r="D20" i="1"/>
  <c r="D22" i="1"/>
  <c r="D13" i="1"/>
  <c r="D15" i="1"/>
  <c r="D5" i="1"/>
  <c r="E73" i="1" l="1"/>
  <c r="D29" i="1"/>
  <c r="B65" i="1" s="1"/>
  <c r="E65" i="1" l="1"/>
  <c r="E76" i="1" s="1"/>
  <c r="C76" i="1" s="1"/>
  <c r="C65" i="1"/>
  <c r="B68" i="1"/>
  <c r="C68" i="1" s="1"/>
  <c r="C75" i="1" s="1"/>
  <c r="B29" i="1"/>
  <c r="D31" i="1"/>
  <c r="C31" i="1" s="1"/>
  <c r="D32" i="1"/>
  <c r="C32" i="1" s="1"/>
  <c r="E71" i="1"/>
  <c r="E68" i="1" l="1"/>
  <c r="E75" i="1" s="1"/>
  <c r="D34" i="1"/>
  <c r="B34" i="1" s="1"/>
  <c r="B62" i="1" l="1"/>
  <c r="B76" i="1" s="1"/>
  <c r="B64" i="1" l="1"/>
  <c r="B75" i="1" s="1"/>
</calcChain>
</file>

<file path=xl/comments1.xml><?xml version="1.0" encoding="utf-8"?>
<comments xmlns="http://schemas.openxmlformats.org/spreadsheetml/2006/main">
  <authors>
    <author>chris</author>
  </authors>
  <commentList>
    <comment ref="B62" authorId="0">
      <text>
        <r>
          <rPr>
            <b/>
            <sz val="9"/>
            <color indexed="81"/>
            <rFont val="Tahoma"/>
            <family val="2"/>
          </rPr>
          <t>Calculated as</t>
        </r>
        <r>
          <rPr>
            <sz val="9"/>
            <color indexed="81"/>
            <rFont val="Tahoma"/>
            <family val="2"/>
          </rPr>
          <t xml:space="preserve">
(50% of the Total Primary Licence)+(10% of Primary Licence Fee * nr of Additional Countries)+(10% of Primary Licence Fee * nr of Additional Currencies)+(Nr Languages * £1350)+(50% of Customisation Costs)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 xml:space="preserve">Calculated as
</t>
        </r>
        <r>
          <rPr>
            <sz val="9"/>
            <color indexed="81"/>
            <rFont val="Tahoma"/>
            <family val="2"/>
          </rPr>
          <t>(50% of the Total Primary Licence)+(5% of Primary Licence Fee * nr of Additional Countries)+(5% of Primary Licence Fee * nr of Additional Currencies)+(50% of Customisation Costs)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calculated as</t>
        </r>
        <r>
          <rPr>
            <sz val="9"/>
            <color indexed="81"/>
            <rFont val="Tahoma"/>
            <family val="2"/>
          </rPr>
          <t xml:space="preserve">
(5% of the Primary Software Licence)+(5% of the Customisation Costs)+(1.5% of the Primary Licence Fee for each additional Country)+(1.5% of the Primary Licence Fee for each additional Currency)+(1.5% of the Language Licence)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calculated as</t>
        </r>
        <r>
          <rPr>
            <sz val="9"/>
            <color indexed="81"/>
            <rFont val="Tahoma"/>
            <family val="2"/>
          </rPr>
          <t xml:space="preserve">
(17.5% of the Primary Licence Fee)+(8.75% of the Primary Licence Fee for each additional country)+(8.75% of the Primary Licence Fee for each additional currency)+(17.5% of the Languages Licence)+(17.5% of the Customisation Costs)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calculated as</t>
        </r>
        <r>
          <rPr>
            <sz val="9"/>
            <color indexed="81"/>
            <rFont val="Tahoma"/>
            <family val="2"/>
          </rPr>
          <t xml:space="preserve">
£2 for each Replicated Website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calculated as:</t>
        </r>
        <r>
          <rPr>
            <sz val="9"/>
            <color indexed="81"/>
            <rFont val="Tahoma"/>
            <family val="2"/>
          </rPr>
          <t xml:space="preserve">
Deposit + one off Licence Purchase + Annual Maintenance + 12 months replication fees + 12 months isp costs 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calculated as:</t>
        </r>
        <r>
          <rPr>
            <sz val="9"/>
            <color indexed="81"/>
            <rFont val="Tahoma"/>
            <family val="2"/>
          </rPr>
          <t xml:space="preserve">
Deposit+(12 mths managed service fee)+(12 mths isp &amp; replication charge)</t>
        </r>
      </text>
    </comment>
  </commentList>
</comments>
</file>

<file path=xl/sharedStrings.xml><?xml version="1.0" encoding="utf-8"?>
<sst xmlns="http://schemas.openxmlformats.org/spreadsheetml/2006/main" count="189" uniqueCount="91">
  <si>
    <t xml:space="preserve"> </t>
  </si>
  <si>
    <t>Licence</t>
  </si>
  <si>
    <t>Number of Consultants in 1000's</t>
  </si>
  <si>
    <t>Req'd Y/N</t>
  </si>
  <si>
    <t>Year 1</t>
  </si>
  <si>
    <t>Year 2</t>
  </si>
  <si>
    <t>Year 3</t>
  </si>
  <si>
    <t>Special Offer Management</t>
  </si>
  <si>
    <t>Credit Note / Returns / Refunds</t>
  </si>
  <si>
    <t>Number of Replicated Website Sales</t>
  </si>
  <si>
    <t>rep each mth</t>
  </si>
  <si>
    <t>AND OPTIONALLY</t>
  </si>
  <si>
    <t>TOTAL INC ALL COSTS</t>
  </si>
  <si>
    <t>Deposit (Payable With Order)</t>
  </si>
  <si>
    <t>Replication Charge (Payable Monthly from Installation)</t>
  </si>
  <si>
    <t>Hosting Fee (Payable Monthly from Installation)</t>
  </si>
  <si>
    <t>Make Entries in Yellow Boxes</t>
  </si>
  <si>
    <t>Forecasted Growth</t>
  </si>
  <si>
    <t>Financial</t>
  </si>
  <si>
    <t>Number of Additional Currencies</t>
  </si>
  <si>
    <t>Number of Additional Countries</t>
  </si>
  <si>
    <t>Countries, Currencies and Languages Licences</t>
  </si>
  <si>
    <t>Primary Software Licence List</t>
  </si>
  <si>
    <t>Customisation</t>
  </si>
  <si>
    <t>Cost</t>
  </si>
  <si>
    <t xml:space="preserve">  </t>
  </si>
  <si>
    <t>YES</t>
  </si>
  <si>
    <t>NO</t>
  </si>
  <si>
    <t>Replicating Module</t>
  </si>
  <si>
    <t>Customer B2C Store - Shopping Cart</t>
  </si>
  <si>
    <t>Total Customisation</t>
  </si>
  <si>
    <t>Customer Promotions</t>
  </si>
  <si>
    <t>Variable Kits</t>
  </si>
  <si>
    <t>Hostess Promotions</t>
  </si>
  <si>
    <t>Consultant Promotions</t>
  </si>
  <si>
    <t>Nr Srv</t>
  </si>
  <si>
    <t>Party &amp; Personal Orders</t>
  </si>
  <si>
    <t>New Consultant Registration</t>
  </si>
  <si>
    <t>Payable</t>
  </si>
  <si>
    <t>Rates</t>
  </si>
  <si>
    <t>Daily Rate</t>
  </si>
  <si>
    <t>Language Licence</t>
  </si>
  <si>
    <t xml:space="preserve">Number of Languages </t>
  </si>
  <si>
    <t>SSL Certificate</t>
  </si>
  <si>
    <t>Travel Charge per mile</t>
  </si>
  <si>
    <t>Licence Balance (Payable on Project Completion Date)</t>
  </si>
  <si>
    <t>Failover Set up Required</t>
  </si>
  <si>
    <t>Failover Tuning (Payable Monthly from Installation)</t>
  </si>
  <si>
    <t>Report Server Set Up</t>
  </si>
  <si>
    <t>Dedicated Server Set Up Fee</t>
  </si>
  <si>
    <t xml:space="preserve">Failover Set Up </t>
  </si>
  <si>
    <t>Hosting Fee Failover Servers</t>
  </si>
  <si>
    <t>Is One of the Servers Dedicated to Reporting</t>
  </si>
  <si>
    <t>Dedicated  Server(s) Required (exc Failover)</t>
  </si>
  <si>
    <t>Currency Licence %</t>
  </si>
  <si>
    <t>Country Licence %</t>
  </si>
  <si>
    <t>Managed Service Only: £ per 1000 consultants pm</t>
  </si>
  <si>
    <t>Managed Service Only: software licence % pm</t>
  </si>
  <si>
    <t>Managed Service Only: country/currency % pm</t>
  </si>
  <si>
    <t>Cloud Server Required</t>
  </si>
  <si>
    <r>
      <t xml:space="preserve">Virtual Parties </t>
    </r>
    <r>
      <rPr>
        <sz val="8"/>
        <color rgb="FF7030A0"/>
        <rFont val="Arial"/>
        <family val="2"/>
      </rPr>
      <t xml:space="preserve">(must have B2C Store and </t>
    </r>
    <r>
      <rPr>
        <sz val="8"/>
        <color theme="5" tint="-0.249977111117893"/>
        <rFont val="Arial"/>
        <family val="2"/>
      </rPr>
      <t>Replicating Module</t>
    </r>
    <r>
      <rPr>
        <sz val="8"/>
        <color rgb="FF7030A0"/>
        <rFont val="Arial"/>
        <family val="2"/>
      </rPr>
      <t>)</t>
    </r>
  </si>
  <si>
    <t xml:space="preserve">followed by  </t>
  </si>
  <si>
    <r>
      <t xml:space="preserve">Cost for Year </t>
    </r>
    <r>
      <rPr>
        <u/>
        <sz val="10"/>
        <color indexed="48"/>
        <rFont val="Arial"/>
        <family val="2"/>
      </rPr>
      <t xml:space="preserve"> </t>
    </r>
  </si>
  <si>
    <t>Cloud Server Set Up Fee</t>
  </si>
  <si>
    <t>Content Management Services</t>
  </si>
  <si>
    <t>Content Management Public Site</t>
  </si>
  <si>
    <t>Top Product Sales Report</t>
  </si>
  <si>
    <t>Customer &amp; Hostess Sales Reports</t>
  </si>
  <si>
    <t xml:space="preserve">Annual Maintenance </t>
  </si>
  <si>
    <t>Year 2 +</t>
  </si>
  <si>
    <t>Back Office (Products and Pricing)</t>
  </si>
  <si>
    <t>Integration Estimate</t>
  </si>
  <si>
    <t xml:space="preserve">Historic Data Transfer  </t>
  </si>
  <si>
    <t>Estimate</t>
  </si>
  <si>
    <t>Adelante Integration</t>
  </si>
  <si>
    <t>WorldPay Integration</t>
  </si>
  <si>
    <t>SagePay Integration</t>
  </si>
  <si>
    <t>Primary Software Licence Total</t>
  </si>
  <si>
    <t>Primary Software Licence UK</t>
  </si>
  <si>
    <t>BUY</t>
  </si>
  <si>
    <t>RENT</t>
  </si>
  <si>
    <t>Buy Outright or Rent?</t>
  </si>
  <si>
    <t>Genealogy / Downline Sales Reports</t>
  </si>
  <si>
    <t>Real Time Commission Report</t>
  </si>
  <si>
    <t>Consultant Dashboard</t>
  </si>
  <si>
    <t>Recruits &amp; Leavers / Inactive Consultants</t>
  </si>
  <si>
    <t>Daily Metrics/Order Summary Reports/Held Stock Reports</t>
  </si>
  <si>
    <t>Promotions / Demotions / New Consultant Sales Reports</t>
  </si>
  <si>
    <t>Bespoke Estimate</t>
  </si>
  <si>
    <t>Rental (Payable Monthly from Installation)</t>
  </si>
  <si>
    <t>Rental Cost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</si>
</sst>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46"/>
      <name val="Arial"/>
      <family val="2"/>
    </font>
    <font>
      <sz val="10"/>
      <color indexed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10"/>
      <color indexed="14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u/>
      <sz val="10"/>
      <color indexed="48"/>
      <name val="Arial"/>
      <family val="2"/>
    </font>
    <font>
      <sz val="10"/>
      <color indexed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F0"/>
      <name val="Arial"/>
      <family val="2"/>
    </font>
    <font>
      <sz val="10"/>
      <color rgb="FF7030A0"/>
      <name val="Arial"/>
      <family val="2"/>
    </font>
    <font>
      <sz val="10"/>
      <color rgb="FFFFC000"/>
      <name val="Arial"/>
      <family val="2"/>
    </font>
    <font>
      <sz val="10"/>
      <color rgb="FFC00000"/>
      <name val="Arial"/>
      <family val="2"/>
    </font>
    <font>
      <b/>
      <sz val="10"/>
      <color indexed="46"/>
      <name val="Arial"/>
      <family val="2"/>
    </font>
    <font>
      <b/>
      <sz val="10"/>
      <color theme="7" tint="0.39997558519241921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3"/>
      <name val="Arial"/>
      <family val="2"/>
    </font>
    <font>
      <sz val="8"/>
      <color rgb="FF7030A0"/>
      <name val="Arial"/>
      <family val="2"/>
    </font>
    <font>
      <sz val="8"/>
      <color theme="5" tint="-0.249977111117893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00FF0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7" fillId="0" borderId="1" xfId="0" applyFont="1" applyBorder="1"/>
    <xf numFmtId="0" fontId="0" fillId="0" borderId="2" xfId="0" applyFill="1" applyBorder="1"/>
    <xf numFmtId="0" fontId="0" fillId="0" borderId="3" xfId="0" applyBorder="1"/>
    <xf numFmtId="0" fontId="10" fillId="0" borderId="4" xfId="0" applyFont="1" applyBorder="1"/>
    <xf numFmtId="0" fontId="0" fillId="0" borderId="0" xfId="0" applyBorder="1"/>
    <xf numFmtId="0" fontId="0" fillId="0" borderId="5" xfId="0" applyBorder="1"/>
    <xf numFmtId="0" fontId="11" fillId="0" borderId="4" xfId="0" applyFont="1" applyBorder="1"/>
    <xf numFmtId="0" fontId="2" fillId="0" borderId="4" xfId="0" applyFont="1" applyBorder="1"/>
    <xf numFmtId="0" fontId="2" fillId="0" borderId="0" xfId="0" applyFont="1" applyBorder="1"/>
    <xf numFmtId="1" fontId="2" fillId="0" borderId="0" xfId="0" applyNumberFormat="1" applyFont="1" applyBorder="1"/>
    <xf numFmtId="0" fontId="0" fillId="0" borderId="0" xfId="0" applyBorder="1" applyAlignment="1">
      <alignment horizontal="right"/>
    </xf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5" xfId="0" applyFont="1" applyBorder="1" applyAlignment="1">
      <alignment horizontal="right"/>
    </xf>
    <xf numFmtId="1" fontId="2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right"/>
    </xf>
    <xf numFmtId="0" fontId="2" fillId="0" borderId="2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 applyProtection="1"/>
    <xf numFmtId="0" fontId="0" fillId="0" borderId="6" xfId="0" applyBorder="1"/>
    <xf numFmtId="0" fontId="14" fillId="0" borderId="4" xfId="0" applyFont="1" applyBorder="1"/>
    <xf numFmtId="0" fontId="14" fillId="0" borderId="0" xfId="0" applyFont="1" applyBorder="1"/>
    <xf numFmtId="0" fontId="12" fillId="2" borderId="0" xfId="0" applyFont="1" applyFill="1"/>
    <xf numFmtId="1" fontId="6" fillId="0" borderId="0" xfId="0" applyNumberFormat="1" applyFont="1" applyBorder="1"/>
    <xf numFmtId="1" fontId="4" fillId="0" borderId="7" xfId="0" applyNumberFormat="1" applyFont="1" applyBorder="1"/>
    <xf numFmtId="1" fontId="4" fillId="0" borderId="8" xfId="0" applyNumberFormat="1" applyFont="1" applyBorder="1"/>
    <xf numFmtId="0" fontId="2" fillId="2" borderId="0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1" fontId="2" fillId="2" borderId="0" xfId="0" applyNumberFormat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Fill="1" applyBorder="1"/>
    <xf numFmtId="0" fontId="17" fillId="0" borderId="4" xfId="0" applyFont="1" applyBorder="1"/>
    <xf numFmtId="0" fontId="17" fillId="0" borderId="0" xfId="0" applyFont="1" applyBorder="1"/>
    <xf numFmtId="0" fontId="18" fillId="0" borderId="4" xfId="0" applyFont="1" applyBorder="1"/>
    <xf numFmtId="0" fontId="18" fillId="0" borderId="0" xfId="0" applyFont="1" applyBorder="1"/>
    <xf numFmtId="0" fontId="19" fillId="0" borderId="4" xfId="0" applyFont="1" applyBorder="1"/>
    <xf numFmtId="0" fontId="19" fillId="0" borderId="0" xfId="0" applyFont="1" applyBorder="1"/>
    <xf numFmtId="0" fontId="20" fillId="0" borderId="4" xfId="0" applyFont="1" applyBorder="1"/>
    <xf numFmtId="0" fontId="20" fillId="0" borderId="0" xfId="0" applyFont="1" applyBorder="1"/>
    <xf numFmtId="0" fontId="19" fillId="0" borderId="6" xfId="0" applyFont="1" applyBorder="1"/>
    <xf numFmtId="0" fontId="19" fillId="0" borderId="7" xfId="0" applyFont="1" applyBorder="1"/>
    <xf numFmtId="0" fontId="21" fillId="0" borderId="4" xfId="0" applyFont="1" applyFill="1" applyBorder="1"/>
    <xf numFmtId="0" fontId="22" fillId="0" borderId="0" xfId="0" applyFont="1"/>
    <xf numFmtId="0" fontId="23" fillId="0" borderId="4" xfId="0" applyFont="1" applyBorder="1"/>
    <xf numFmtId="0" fontId="23" fillId="0" borderId="0" xfId="0" applyFont="1" applyBorder="1"/>
    <xf numFmtId="0" fontId="23" fillId="0" borderId="0" xfId="0" applyFont="1"/>
    <xf numFmtId="0" fontId="23" fillId="0" borderId="6" xfId="0" applyFont="1" applyBorder="1"/>
    <xf numFmtId="0" fontId="23" fillId="0" borderId="7" xfId="0" applyFont="1" applyBorder="1"/>
    <xf numFmtId="0" fontId="24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2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14" fillId="0" borderId="0" xfId="0" applyFont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3" fillId="0" borderId="0" xfId="0" applyFont="1" applyFill="1" applyBorder="1"/>
    <xf numFmtId="0" fontId="25" fillId="0" borderId="4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3" borderId="7" xfId="0" applyFill="1" applyBorder="1" applyProtection="1">
      <protection locked="0"/>
    </xf>
    <xf numFmtId="0" fontId="28" fillId="0" borderId="4" xfId="0" applyFont="1" applyBorder="1"/>
    <xf numFmtId="0" fontId="28" fillId="0" borderId="0" xfId="0" applyFont="1" applyBorder="1"/>
    <xf numFmtId="0" fontId="29" fillId="0" borderId="0" xfId="0" applyFont="1"/>
    <xf numFmtId="0" fontId="1" fillId="0" borderId="0" xfId="0" applyFont="1" applyFill="1"/>
    <xf numFmtId="0" fontId="18" fillId="2" borderId="0" xfId="0" applyFont="1" applyFill="1" applyBorder="1" applyProtection="1">
      <protection locked="0"/>
    </xf>
    <xf numFmtId="0" fontId="18" fillId="0" borderId="5" xfId="0" applyFont="1" applyBorder="1"/>
    <xf numFmtId="0" fontId="18" fillId="0" borderId="0" xfId="0" applyFont="1"/>
    <xf numFmtId="0" fontId="24" fillId="0" borderId="2" xfId="0" applyFont="1" applyBorder="1" applyAlignment="1">
      <alignment horizontal="right"/>
    </xf>
    <xf numFmtId="1" fontId="31" fillId="0" borderId="0" xfId="0" applyNumberFormat="1" applyFont="1" applyBorder="1"/>
    <xf numFmtId="0" fontId="0" fillId="3" borderId="0" xfId="0" applyFill="1" applyProtection="1">
      <protection locked="0"/>
    </xf>
    <xf numFmtId="0" fontId="4" fillId="0" borderId="4" xfId="0" applyFont="1" applyBorder="1" applyProtection="1"/>
    <xf numFmtId="1" fontId="4" fillId="0" borderId="0" xfId="0" applyNumberFormat="1" applyFont="1" applyBorder="1" applyProtection="1"/>
    <xf numFmtId="1" fontId="30" fillId="0" borderId="0" xfId="0" applyNumberFormat="1" applyFont="1" applyBorder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Border="1" applyProtection="1"/>
    <xf numFmtId="0" fontId="0" fillId="0" borderId="5" xfId="0" applyBorder="1" applyProtection="1"/>
    <xf numFmtId="0" fontId="0" fillId="0" borderId="0" xfId="0" applyProtection="1"/>
    <xf numFmtId="0" fontId="0" fillId="2" borderId="0" xfId="0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9"/>
  <sheetViews>
    <sheetView tabSelected="1" topLeftCell="A34" zoomScaleNormal="100" workbookViewId="0">
      <selection activeCell="B2" sqref="B2"/>
    </sheetView>
  </sheetViews>
  <sheetFormatPr defaultRowHeight="13.2" x14ac:dyDescent="0.25"/>
  <cols>
    <col min="1" max="1" width="47.6640625" bestFit="1" customWidth="1"/>
    <col min="2" max="2" width="8.33203125" customWidth="1"/>
    <col min="3" max="3" width="9.33203125" bestFit="1" customWidth="1"/>
    <col min="4" max="4" width="11.88671875" style="69" hidden="1" customWidth="1"/>
    <col min="5" max="6" width="7" hidden="1" customWidth="1"/>
    <col min="7" max="7" width="18.33203125" customWidth="1"/>
    <col min="8" max="8" width="6" bestFit="1" customWidth="1"/>
  </cols>
  <sheetData>
    <row r="1" spans="1:8" x14ac:dyDescent="0.25">
      <c r="A1" s="38" t="s">
        <v>16</v>
      </c>
    </row>
    <row r="2" spans="1:8" x14ac:dyDescent="0.25">
      <c r="A2" s="93" t="s">
        <v>81</v>
      </c>
      <c r="B2" s="99" t="s">
        <v>79</v>
      </c>
    </row>
    <row r="3" spans="1:8" x14ac:dyDescent="0.25">
      <c r="A3" s="4" t="s">
        <v>22</v>
      </c>
      <c r="B3" s="23" t="s">
        <v>1</v>
      </c>
      <c r="C3" s="24" t="s">
        <v>3</v>
      </c>
      <c r="D3" s="23" t="s">
        <v>38</v>
      </c>
      <c r="E3" s="24"/>
      <c r="F3" s="24"/>
      <c r="G3" s="4" t="s">
        <v>23</v>
      </c>
      <c r="H3" s="23" t="s">
        <v>24</v>
      </c>
    </row>
    <row r="4" spans="1:8" x14ac:dyDescent="0.25">
      <c r="A4" s="67" t="s">
        <v>70</v>
      </c>
      <c r="B4" s="68">
        <v>7500</v>
      </c>
      <c r="C4" s="42" t="s">
        <v>26</v>
      </c>
      <c r="D4" s="14">
        <f>IF(C4="YES",$B$4,"0")</f>
        <v>7500</v>
      </c>
      <c r="E4" s="8" t="s">
        <v>0</v>
      </c>
      <c r="F4" s="8"/>
      <c r="G4" s="61" t="s">
        <v>0</v>
      </c>
      <c r="H4" s="62" t="s">
        <v>0</v>
      </c>
    </row>
    <row r="5" spans="1:8" x14ac:dyDescent="0.25">
      <c r="A5" s="49" t="s">
        <v>36</v>
      </c>
      <c r="B5" s="50">
        <v>7500</v>
      </c>
      <c r="C5" s="42" t="s">
        <v>26</v>
      </c>
      <c r="D5" s="70">
        <f>IF(C5="YES",$B$5,"0")</f>
        <v>7500</v>
      </c>
      <c r="E5" s="8" t="s">
        <v>0</v>
      </c>
      <c r="F5" s="8"/>
      <c r="G5" s="61" t="s">
        <v>71</v>
      </c>
      <c r="H5" s="62">
        <v>0</v>
      </c>
    </row>
    <row r="6" spans="1:8" x14ac:dyDescent="0.25">
      <c r="A6" s="49" t="s">
        <v>60</v>
      </c>
      <c r="B6" s="50">
        <v>2500</v>
      </c>
      <c r="C6" s="42" t="s">
        <v>26</v>
      </c>
      <c r="D6" s="70">
        <f>IF(C6="YES",$B$6,"0")</f>
        <v>2500</v>
      </c>
      <c r="E6" s="8"/>
      <c r="F6" s="8"/>
      <c r="G6" s="61" t="s">
        <v>72</v>
      </c>
      <c r="H6" s="62" t="s">
        <v>0</v>
      </c>
    </row>
    <row r="7" spans="1:8" x14ac:dyDescent="0.25">
      <c r="A7" s="49" t="s">
        <v>82</v>
      </c>
      <c r="B7" s="50">
        <v>2500</v>
      </c>
      <c r="C7" s="42" t="s">
        <v>26</v>
      </c>
      <c r="D7" s="70">
        <f>IF(C7="YES",$B$7,"0")</f>
        <v>2500</v>
      </c>
      <c r="E7" s="8"/>
      <c r="F7" s="8"/>
      <c r="G7" s="61" t="s">
        <v>73</v>
      </c>
      <c r="H7" s="62">
        <v>0</v>
      </c>
    </row>
    <row r="8" spans="1:8" x14ac:dyDescent="0.25">
      <c r="A8" s="49" t="s">
        <v>83</v>
      </c>
      <c r="B8" s="50">
        <v>2500</v>
      </c>
      <c r="C8" s="42" t="s">
        <v>26</v>
      </c>
      <c r="D8" s="70">
        <f>IF(C8="YES",$B$8,"0")</f>
        <v>2500</v>
      </c>
      <c r="E8" s="8"/>
      <c r="F8" s="8"/>
      <c r="G8" s="61" t="s">
        <v>88</v>
      </c>
      <c r="H8" s="62">
        <v>0</v>
      </c>
    </row>
    <row r="9" spans="1:8" x14ac:dyDescent="0.25">
      <c r="A9" s="49" t="s">
        <v>66</v>
      </c>
      <c r="B9" s="50">
        <v>2000</v>
      </c>
      <c r="C9" s="42" t="s">
        <v>26</v>
      </c>
      <c r="D9" s="70">
        <f>IF(C9="YES",$B$9,"0")</f>
        <v>2000</v>
      </c>
      <c r="E9" s="48"/>
      <c r="F9" s="8"/>
      <c r="G9" s="61" t="s">
        <v>0</v>
      </c>
      <c r="H9" s="62" t="s">
        <v>0</v>
      </c>
    </row>
    <row r="10" spans="1:8" x14ac:dyDescent="0.25">
      <c r="A10" s="49" t="s">
        <v>67</v>
      </c>
      <c r="B10" s="50">
        <v>2000</v>
      </c>
      <c r="C10" s="42" t="s">
        <v>26</v>
      </c>
      <c r="D10" s="70">
        <f>IF(C10="YES",$B$10,"0")</f>
        <v>2000</v>
      </c>
      <c r="E10" s="48"/>
      <c r="F10" s="8"/>
      <c r="G10" s="61" t="s">
        <v>0</v>
      </c>
      <c r="H10" s="62" t="s">
        <v>0</v>
      </c>
    </row>
    <row r="11" spans="1:8" x14ac:dyDescent="0.25">
      <c r="A11" s="49" t="s">
        <v>85</v>
      </c>
      <c r="B11" s="50">
        <v>2500</v>
      </c>
      <c r="C11" s="42" t="s">
        <v>26</v>
      </c>
      <c r="D11" s="70">
        <f>IF(C11="YES",$B$11,"0")</f>
        <v>2500</v>
      </c>
      <c r="E11" s="8"/>
      <c r="F11" s="8"/>
      <c r="G11" s="61" t="s">
        <v>25</v>
      </c>
      <c r="H11" s="62" t="s">
        <v>25</v>
      </c>
    </row>
    <row r="12" spans="1:8" x14ac:dyDescent="0.25">
      <c r="A12" s="49" t="s">
        <v>84</v>
      </c>
      <c r="B12" s="50">
        <v>2500</v>
      </c>
      <c r="C12" s="42" t="s">
        <v>26</v>
      </c>
      <c r="D12" s="70">
        <f>IF(C12="YES",$B$12,"0")</f>
        <v>2500</v>
      </c>
      <c r="E12" s="8"/>
      <c r="F12" s="8"/>
      <c r="G12" s="61" t="s">
        <v>0</v>
      </c>
      <c r="H12" s="62" t="s">
        <v>0</v>
      </c>
    </row>
    <row r="13" spans="1:8" x14ac:dyDescent="0.25">
      <c r="A13" s="51" t="s">
        <v>37</v>
      </c>
      <c r="B13" s="52">
        <v>2500</v>
      </c>
      <c r="C13" s="42" t="s">
        <v>26</v>
      </c>
      <c r="D13" s="71">
        <f>IF(C13="YES",$B$13,"0")</f>
        <v>2500</v>
      </c>
      <c r="E13" s="48" t="s">
        <v>0</v>
      </c>
      <c r="F13" s="8"/>
    </row>
    <row r="14" spans="1:8" x14ac:dyDescent="0.25">
      <c r="A14" s="51" t="s">
        <v>29</v>
      </c>
      <c r="B14" s="52">
        <v>5000</v>
      </c>
      <c r="C14" s="42" t="s">
        <v>26</v>
      </c>
      <c r="D14" s="71">
        <f>IF(C14="YES",$B$14,"0")</f>
        <v>5000</v>
      </c>
      <c r="E14" s="48" t="s">
        <v>0</v>
      </c>
      <c r="F14" s="8"/>
    </row>
    <row r="15" spans="1:8" x14ac:dyDescent="0.25">
      <c r="A15" s="53" t="s">
        <v>86</v>
      </c>
      <c r="B15" s="54">
        <v>2000</v>
      </c>
      <c r="C15" s="42" t="s">
        <v>26</v>
      </c>
      <c r="D15" s="80">
        <f>IF(C15="YES",$B$15,"0")</f>
        <v>2000</v>
      </c>
      <c r="E15" s="8" t="s">
        <v>0</v>
      </c>
      <c r="F15" s="8"/>
      <c r="G15" s="61" t="s">
        <v>0</v>
      </c>
      <c r="H15" s="63"/>
    </row>
    <row r="16" spans="1:8" x14ac:dyDescent="0.25">
      <c r="A16" s="53" t="s">
        <v>87</v>
      </c>
      <c r="B16" s="54">
        <v>1000</v>
      </c>
      <c r="C16" s="42" t="s">
        <v>26</v>
      </c>
      <c r="D16" s="80">
        <f>IF(C16="YES",$B$16,"0")</f>
        <v>1000</v>
      </c>
      <c r="E16" s="8"/>
      <c r="F16" s="8"/>
      <c r="G16" s="61"/>
      <c r="H16" s="63"/>
    </row>
    <row r="17" spans="1:8" x14ac:dyDescent="0.25">
      <c r="A17" s="57" t="s">
        <v>7</v>
      </c>
      <c r="B17" s="58">
        <v>2000</v>
      </c>
      <c r="C17" s="43" t="s">
        <v>26</v>
      </c>
      <c r="D17" s="81">
        <f>IF(C17="YES",$B$17,"0")</f>
        <v>2000</v>
      </c>
      <c r="E17" s="29" t="s">
        <v>0</v>
      </c>
      <c r="F17" s="29"/>
      <c r="G17" s="64" t="s">
        <v>0</v>
      </c>
      <c r="H17" s="65" t="s">
        <v>0</v>
      </c>
    </row>
    <row r="18" spans="1:8" x14ac:dyDescent="0.25">
      <c r="A18" s="53" t="s">
        <v>8</v>
      </c>
      <c r="B18" s="54">
        <v>1500</v>
      </c>
      <c r="C18" s="42" t="s">
        <v>26</v>
      </c>
      <c r="D18" s="80">
        <f>IF(C18="YES",$B$18,"0")</f>
        <v>1500</v>
      </c>
      <c r="E18" s="8" t="s">
        <v>0</v>
      </c>
      <c r="F18" s="8"/>
      <c r="G18" s="61" t="s">
        <v>0</v>
      </c>
      <c r="H18" s="62" t="s">
        <v>0</v>
      </c>
    </row>
    <row r="19" spans="1:8" x14ac:dyDescent="0.25">
      <c r="A19" s="53" t="s">
        <v>34</v>
      </c>
      <c r="B19" s="54">
        <v>2000</v>
      </c>
      <c r="C19" s="42" t="s">
        <v>26</v>
      </c>
      <c r="D19" s="80">
        <f>IF(C19="YES",$B$19,"0")</f>
        <v>2000</v>
      </c>
      <c r="E19" s="8" t="s">
        <v>0</v>
      </c>
      <c r="F19" s="8"/>
      <c r="G19" s="61"/>
      <c r="H19" s="62"/>
    </row>
    <row r="20" spans="1:8" x14ac:dyDescent="0.25">
      <c r="A20" s="53" t="s">
        <v>31</v>
      </c>
      <c r="B20" s="54">
        <v>2000</v>
      </c>
      <c r="C20" s="42" t="s">
        <v>26</v>
      </c>
      <c r="D20" s="80">
        <f>IF(C20="YES",$B$20,"0")</f>
        <v>2000</v>
      </c>
      <c r="E20" s="8" t="s">
        <v>0</v>
      </c>
      <c r="F20" s="8"/>
      <c r="G20" s="61" t="s">
        <v>0</v>
      </c>
      <c r="H20" s="62" t="s">
        <v>0</v>
      </c>
    </row>
    <row r="21" spans="1:8" x14ac:dyDescent="0.25">
      <c r="A21" s="53" t="s">
        <v>33</v>
      </c>
      <c r="B21" s="54">
        <v>2000</v>
      </c>
      <c r="C21" s="42" t="s">
        <v>26</v>
      </c>
      <c r="D21" s="80">
        <f>IF(C21="YES",$B$21,"0")</f>
        <v>2000</v>
      </c>
      <c r="E21" s="8" t="s">
        <v>0</v>
      </c>
      <c r="F21" s="8"/>
      <c r="G21" s="61"/>
      <c r="H21" s="62"/>
    </row>
    <row r="22" spans="1:8" x14ac:dyDescent="0.25">
      <c r="A22" s="53" t="s">
        <v>32</v>
      </c>
      <c r="B22" s="54">
        <v>2500</v>
      </c>
      <c r="C22" s="42" t="s">
        <v>26</v>
      </c>
      <c r="D22" s="80">
        <f>IF(C22="YES",$B$22,"0")</f>
        <v>2500</v>
      </c>
      <c r="E22" s="8" t="s">
        <v>0</v>
      </c>
      <c r="F22" s="8"/>
      <c r="G22" s="61" t="s">
        <v>0</v>
      </c>
      <c r="H22" s="62" t="s">
        <v>0</v>
      </c>
    </row>
    <row r="23" spans="1:8" x14ac:dyDescent="0.25">
      <c r="A23" s="53" t="s">
        <v>64</v>
      </c>
      <c r="B23" s="54">
        <v>5000</v>
      </c>
      <c r="C23" s="42" t="s">
        <v>26</v>
      </c>
      <c r="D23" s="80">
        <f>IF(C23="YES",$B$23,"0")</f>
        <v>5000</v>
      </c>
      <c r="E23" s="48" t="s">
        <v>0</v>
      </c>
      <c r="F23" s="8"/>
      <c r="G23" s="61"/>
      <c r="H23" s="62"/>
    </row>
    <row r="24" spans="1:8" x14ac:dyDescent="0.25">
      <c r="A24" s="53" t="s">
        <v>65</v>
      </c>
      <c r="B24" s="54">
        <v>5000</v>
      </c>
      <c r="C24" s="42" t="s">
        <v>26</v>
      </c>
      <c r="D24" s="80">
        <f>IF(C24="YES",$B$24,"0")</f>
        <v>5000</v>
      </c>
      <c r="E24" s="48"/>
      <c r="F24" s="8"/>
      <c r="G24" s="61"/>
      <c r="H24" s="62"/>
    </row>
    <row r="25" spans="1:8" hidden="1" x14ac:dyDescent="0.25">
      <c r="A25" s="90" t="s">
        <v>76</v>
      </c>
      <c r="B25" s="91">
        <v>1500</v>
      </c>
      <c r="C25" s="42" t="s">
        <v>27</v>
      </c>
      <c r="D25" s="80" t="str">
        <f>IF(C25="YES",$B$25,"0")</f>
        <v>0</v>
      </c>
      <c r="E25" s="48"/>
      <c r="F25" s="8"/>
      <c r="G25" s="61"/>
      <c r="H25" s="62"/>
    </row>
    <row r="26" spans="1:8" hidden="1" x14ac:dyDescent="0.25">
      <c r="A26" s="90" t="s">
        <v>75</v>
      </c>
      <c r="B26" s="91">
        <v>5000</v>
      </c>
      <c r="C26" s="42" t="s">
        <v>27</v>
      </c>
      <c r="D26" s="80" t="str">
        <f>IF(C26="YES",$B$26,"0")</f>
        <v>0</v>
      </c>
      <c r="E26" s="48"/>
      <c r="F26" s="8"/>
      <c r="G26" s="61"/>
      <c r="H26" s="62"/>
    </row>
    <row r="27" spans="1:8" hidden="1" x14ac:dyDescent="0.25">
      <c r="A27" s="90" t="s">
        <v>74</v>
      </c>
      <c r="B27" s="91">
        <v>1500</v>
      </c>
      <c r="C27" s="42" t="s">
        <v>27</v>
      </c>
      <c r="D27" s="80" t="str">
        <f>IF(C27="YES",$B$27,"0")</f>
        <v>0</v>
      </c>
      <c r="E27" s="48"/>
      <c r="F27" s="8"/>
      <c r="G27" s="61"/>
      <c r="H27" s="62"/>
    </row>
    <row r="28" spans="1:8" x14ac:dyDescent="0.25">
      <c r="A28" s="55" t="s">
        <v>28</v>
      </c>
      <c r="B28" s="56">
        <v>3750</v>
      </c>
      <c r="C28" s="42" t="s">
        <v>26</v>
      </c>
      <c r="D28" s="82">
        <f>IF(C28="YES",$B$28,"0")</f>
        <v>3750</v>
      </c>
      <c r="E28" s="48" t="s">
        <v>25</v>
      </c>
      <c r="F28" s="8"/>
      <c r="G28" s="61" t="s">
        <v>0</v>
      </c>
      <c r="H28" s="62" t="s">
        <v>0</v>
      </c>
    </row>
    <row r="29" spans="1:8" x14ac:dyDescent="0.25">
      <c r="A29" s="59" t="s">
        <v>78</v>
      </c>
      <c r="B29" s="60">
        <f>D29</f>
        <v>67750</v>
      </c>
      <c r="C29" s="60"/>
      <c r="D29" s="73">
        <f>SUM(D4:D28)</f>
        <v>67750</v>
      </c>
      <c r="E29" s="60"/>
      <c r="F29" s="60"/>
      <c r="G29" s="66" t="s">
        <v>30</v>
      </c>
      <c r="H29" s="66">
        <f>SUM(H4:H28)</f>
        <v>0</v>
      </c>
    </row>
    <row r="30" spans="1:8" x14ac:dyDescent="0.25">
      <c r="A30" s="4" t="s">
        <v>21</v>
      </c>
      <c r="B30" s="31" t="s">
        <v>0</v>
      </c>
      <c r="C30" s="32"/>
      <c r="D30" s="23"/>
      <c r="E30" s="24"/>
      <c r="F30" s="24"/>
      <c r="G30" s="6"/>
    </row>
    <row r="31" spans="1:8" x14ac:dyDescent="0.25">
      <c r="A31" s="25" t="s">
        <v>20</v>
      </c>
      <c r="B31" s="44">
        <v>0</v>
      </c>
      <c r="C31" s="12">
        <f>D31</f>
        <v>0</v>
      </c>
      <c r="D31" s="14">
        <f>D29*B31*(B51*2/3/100)</f>
        <v>0</v>
      </c>
      <c r="E31" s="8"/>
      <c r="F31" s="8"/>
      <c r="G31" s="9"/>
    </row>
    <row r="32" spans="1:8" x14ac:dyDescent="0.25">
      <c r="A32" s="25" t="s">
        <v>19</v>
      </c>
      <c r="B32" s="44">
        <v>0</v>
      </c>
      <c r="C32" s="12">
        <f t="shared" ref="C32:C33" si="0">D32</f>
        <v>0</v>
      </c>
      <c r="D32" s="14">
        <f>D29*B32*(B50*2/3/100)</f>
        <v>0</v>
      </c>
      <c r="E32" s="8"/>
      <c r="F32" s="8"/>
      <c r="G32" s="9"/>
    </row>
    <row r="33" spans="1:7" x14ac:dyDescent="0.25">
      <c r="A33" s="27" t="s">
        <v>42</v>
      </c>
      <c r="B33" s="45">
        <v>0</v>
      </c>
      <c r="C33" s="12">
        <f t="shared" si="0"/>
        <v>0</v>
      </c>
      <c r="D33" s="72">
        <f>B33*B52</f>
        <v>0</v>
      </c>
      <c r="E33" s="29"/>
      <c r="F33" s="29"/>
      <c r="G33" s="30"/>
    </row>
    <row r="34" spans="1:7" x14ac:dyDescent="0.25">
      <c r="A34" s="59" t="s">
        <v>77</v>
      </c>
      <c r="B34" s="92">
        <f>D34</f>
        <v>67750</v>
      </c>
      <c r="C34" s="1" t="s">
        <v>0</v>
      </c>
      <c r="D34" s="69">
        <f>D29+D31+D32+D33</f>
        <v>67750</v>
      </c>
    </row>
    <row r="35" spans="1:7" x14ac:dyDescent="0.25">
      <c r="A35" s="66" t="s">
        <v>30</v>
      </c>
      <c r="B35" s="97">
        <f>H29</f>
        <v>0</v>
      </c>
      <c r="C35" s="32"/>
      <c r="D35" s="23"/>
      <c r="E35" s="24" t="s">
        <v>35</v>
      </c>
      <c r="F35" s="24"/>
      <c r="G35" s="6"/>
    </row>
    <row r="36" spans="1:7" s="96" customFormat="1" x14ac:dyDescent="0.25">
      <c r="A36" s="51" t="s">
        <v>59</v>
      </c>
      <c r="B36" s="52">
        <v>170</v>
      </c>
      <c r="C36" s="94" t="s">
        <v>26</v>
      </c>
      <c r="D36" s="71">
        <f>IF(C36="YES",$B$36,"0")</f>
        <v>170</v>
      </c>
      <c r="E36" s="52">
        <f>IF(C36="YES",1,"0")</f>
        <v>1</v>
      </c>
      <c r="F36" s="52"/>
      <c r="G36" s="95"/>
    </row>
    <row r="37" spans="1:7" hidden="1" x14ac:dyDescent="0.25">
      <c r="A37" s="27" t="s">
        <v>53</v>
      </c>
      <c r="B37" s="28">
        <v>650</v>
      </c>
      <c r="C37" s="42" t="s">
        <v>27</v>
      </c>
      <c r="D37" s="72" t="str">
        <f>IF(C37="YES",$B$37*E37,"0")</f>
        <v>0</v>
      </c>
      <c r="E37" s="89">
        <v>1</v>
      </c>
      <c r="F37" s="29"/>
      <c r="G37" s="30"/>
    </row>
    <row r="38" spans="1:7" hidden="1" x14ac:dyDescent="0.25">
      <c r="A38" s="26" t="s">
        <v>46</v>
      </c>
      <c r="B38" s="26">
        <v>650</v>
      </c>
      <c r="C38" s="42" t="s">
        <v>27</v>
      </c>
      <c r="D38" s="14"/>
      <c r="E38" s="8"/>
      <c r="F38" s="8"/>
      <c r="G38" s="8"/>
    </row>
    <row r="39" spans="1:7" hidden="1" x14ac:dyDescent="0.25">
      <c r="A39" s="26" t="s">
        <v>52</v>
      </c>
      <c r="B39" s="26">
        <v>0</v>
      </c>
      <c r="C39" s="42" t="s">
        <v>27</v>
      </c>
      <c r="D39" s="14"/>
      <c r="E39" s="8"/>
      <c r="F39" s="8"/>
      <c r="G39" s="8"/>
    </row>
    <row r="40" spans="1:7" hidden="1" x14ac:dyDescent="0.25">
      <c r="A40" s="2" t="s">
        <v>0</v>
      </c>
      <c r="C40" s="1" t="s">
        <v>0</v>
      </c>
      <c r="D40" s="69">
        <f>IF(C36="YES",$B$46*E36,"0")</f>
        <v>0</v>
      </c>
    </row>
    <row r="41" spans="1:7" hidden="1" x14ac:dyDescent="0.25">
      <c r="C41" s="1" t="s">
        <v>0</v>
      </c>
      <c r="D41" s="69" t="str">
        <f>IF(C37="YES",$B$47*E37,"0")</f>
        <v>0</v>
      </c>
    </row>
    <row r="42" spans="1:7" hidden="1" x14ac:dyDescent="0.25">
      <c r="A42" s="4" t="s">
        <v>39</v>
      </c>
      <c r="C42" s="1"/>
      <c r="D42" s="69" t="str">
        <f>IF(C38="YES",$B$38,"0")</f>
        <v>0</v>
      </c>
    </row>
    <row r="43" spans="1:7" hidden="1" x14ac:dyDescent="0.25">
      <c r="A43" s="83" t="s">
        <v>40</v>
      </c>
      <c r="B43">
        <v>700</v>
      </c>
      <c r="C43" s="1" t="s">
        <v>0</v>
      </c>
      <c r="D43" s="69">
        <f>IF(C37="YES",$D$41,$D$40)</f>
        <v>0</v>
      </c>
    </row>
    <row r="44" spans="1:7" hidden="1" x14ac:dyDescent="0.25">
      <c r="A44" s="83" t="s">
        <v>43</v>
      </c>
      <c r="B44">
        <v>0</v>
      </c>
      <c r="C44" s="1"/>
    </row>
    <row r="45" spans="1:7" hidden="1" x14ac:dyDescent="0.25">
      <c r="A45" s="83" t="s">
        <v>44</v>
      </c>
      <c r="B45">
        <v>0.35</v>
      </c>
      <c r="C45" s="1"/>
    </row>
    <row r="46" spans="1:7" hidden="1" x14ac:dyDescent="0.25">
      <c r="A46" s="83" t="s">
        <v>63</v>
      </c>
      <c r="B46">
        <v>0</v>
      </c>
      <c r="C46" s="1"/>
    </row>
    <row r="47" spans="1:7" hidden="1" x14ac:dyDescent="0.25">
      <c r="A47" s="83" t="s">
        <v>49</v>
      </c>
      <c r="B47">
        <v>550</v>
      </c>
      <c r="C47" s="1"/>
    </row>
    <row r="48" spans="1:7" hidden="1" x14ac:dyDescent="0.25">
      <c r="A48" s="83" t="s">
        <v>50</v>
      </c>
      <c r="B48">
        <v>6875</v>
      </c>
      <c r="C48" s="1"/>
    </row>
    <row r="49" spans="1:7" hidden="1" x14ac:dyDescent="0.25">
      <c r="A49" s="83" t="s">
        <v>48</v>
      </c>
      <c r="B49">
        <v>1375</v>
      </c>
      <c r="C49" s="1"/>
    </row>
    <row r="50" spans="1:7" hidden="1" x14ac:dyDescent="0.25">
      <c r="A50" s="83" t="s">
        <v>54</v>
      </c>
      <c r="B50">
        <v>15</v>
      </c>
      <c r="C50" s="1"/>
    </row>
    <row r="51" spans="1:7" hidden="1" x14ac:dyDescent="0.25">
      <c r="A51" s="83" t="s">
        <v>55</v>
      </c>
      <c r="B51">
        <v>15</v>
      </c>
      <c r="C51" s="1"/>
    </row>
    <row r="52" spans="1:7" hidden="1" x14ac:dyDescent="0.25">
      <c r="A52" s="83" t="s">
        <v>41</v>
      </c>
      <c r="B52">
        <v>1350</v>
      </c>
      <c r="C52" s="1"/>
    </row>
    <row r="53" spans="1:7" hidden="1" x14ac:dyDescent="0.25">
      <c r="A53" s="83" t="s">
        <v>57</v>
      </c>
      <c r="B53">
        <v>5</v>
      </c>
      <c r="C53" s="1"/>
    </row>
    <row r="54" spans="1:7" hidden="1" x14ac:dyDescent="0.25">
      <c r="A54" s="83" t="s">
        <v>56</v>
      </c>
      <c r="B54">
        <v>0</v>
      </c>
      <c r="C54" s="1"/>
    </row>
    <row r="55" spans="1:7" hidden="1" x14ac:dyDescent="0.25">
      <c r="A55" s="83" t="s">
        <v>58</v>
      </c>
      <c r="B55">
        <v>1.5</v>
      </c>
      <c r="C55" s="1"/>
    </row>
    <row r="56" spans="1:7" hidden="1" x14ac:dyDescent="0.25">
      <c r="A56" s="4" t="s">
        <v>17</v>
      </c>
      <c r="B56" s="24"/>
      <c r="C56" s="32"/>
      <c r="D56" s="31" t="s">
        <v>0</v>
      </c>
      <c r="E56" s="24"/>
      <c r="F56" s="24"/>
      <c r="G56" s="6"/>
    </row>
    <row r="57" spans="1:7" hidden="1" x14ac:dyDescent="0.25">
      <c r="A57" s="15"/>
      <c r="B57" s="33" t="s">
        <v>4</v>
      </c>
      <c r="C57" s="14" t="s">
        <v>0</v>
      </c>
      <c r="D57" s="14" t="s">
        <v>0</v>
      </c>
      <c r="E57" s="14" t="s">
        <v>5</v>
      </c>
      <c r="F57" s="14" t="s">
        <v>6</v>
      </c>
      <c r="G57" s="9"/>
    </row>
    <row r="58" spans="1:7" hidden="1" x14ac:dyDescent="0.25">
      <c r="A58" s="15" t="s">
        <v>2</v>
      </c>
      <c r="B58" s="46">
        <v>1</v>
      </c>
      <c r="C58" s="34" t="s">
        <v>0</v>
      </c>
      <c r="D58" s="14" t="s">
        <v>0</v>
      </c>
      <c r="E58" s="42">
        <v>2</v>
      </c>
      <c r="F58" s="42">
        <v>3</v>
      </c>
      <c r="G58" s="9"/>
    </row>
    <row r="59" spans="1:7" hidden="1" x14ac:dyDescent="0.25">
      <c r="A59" s="35" t="s">
        <v>9</v>
      </c>
      <c r="B59" s="47">
        <v>0</v>
      </c>
      <c r="C59" s="29" t="s">
        <v>0</v>
      </c>
      <c r="D59" s="72" t="s">
        <v>10</v>
      </c>
      <c r="E59" s="47">
        <v>0</v>
      </c>
      <c r="F59" s="47">
        <v>0</v>
      </c>
      <c r="G59" s="30"/>
    </row>
    <row r="60" spans="1:7" hidden="1" x14ac:dyDescent="0.25">
      <c r="B60" s="3"/>
      <c r="C60" s="3"/>
      <c r="D60" s="74"/>
      <c r="E60" s="3"/>
      <c r="F60" s="3"/>
    </row>
    <row r="61" spans="1:7" x14ac:dyDescent="0.25">
      <c r="A61" s="4" t="s">
        <v>18</v>
      </c>
      <c r="B61" s="5" t="s">
        <v>4</v>
      </c>
      <c r="C61" s="5" t="str">
        <f>E61</f>
        <v>Year 2 +</v>
      </c>
      <c r="D61" s="75"/>
      <c r="E61" s="5" t="s">
        <v>69</v>
      </c>
      <c r="F61" s="5"/>
      <c r="G61" s="6"/>
    </row>
    <row r="62" spans="1:7" x14ac:dyDescent="0.25">
      <c r="A62" s="7" t="s">
        <v>13</v>
      </c>
      <c r="B62" s="39">
        <f>(B34+H29)/2</f>
        <v>33875</v>
      </c>
      <c r="C62" s="8"/>
      <c r="D62" s="85" t="s">
        <v>0</v>
      </c>
      <c r="E62" s="8"/>
      <c r="F62" s="8"/>
      <c r="G62" s="9"/>
    </row>
    <row r="63" spans="1:7" hidden="1" x14ac:dyDescent="0.25">
      <c r="A63" s="10" t="s">
        <v>61</v>
      </c>
      <c r="B63" s="8"/>
      <c r="C63" s="8"/>
      <c r="D63" s="14"/>
      <c r="E63" s="8"/>
      <c r="F63" s="8"/>
      <c r="G63" s="9"/>
    </row>
    <row r="64" spans="1:7" x14ac:dyDescent="0.25">
      <c r="A64" s="11" t="s">
        <v>45</v>
      </c>
      <c r="B64" s="13">
        <f>B62</f>
        <v>33875</v>
      </c>
      <c r="C64" s="8"/>
      <c r="D64" s="14"/>
      <c r="E64" s="12">
        <v>0</v>
      </c>
      <c r="F64" s="12"/>
      <c r="G64" s="9"/>
    </row>
    <row r="65" spans="1:7" s="106" customFormat="1" hidden="1" x14ac:dyDescent="0.25">
      <c r="A65" s="100" t="s">
        <v>89</v>
      </c>
      <c r="B65" s="101">
        <f>(D29*(B53/100))+(H29*(B53/100))+(B58*B54)+((B31*D29)*B55/100)+((B32*D29)*B55/100)+(D33*(B55/100))</f>
        <v>3387.5</v>
      </c>
      <c r="C65" s="102">
        <f>B65</f>
        <v>3387.5</v>
      </c>
      <c r="D65" s="103" t="s">
        <v>0</v>
      </c>
      <c r="E65" s="102">
        <f>B65+((E58-B58)*B54)</f>
        <v>3387.5</v>
      </c>
      <c r="F65" s="104"/>
      <c r="G65" s="105"/>
    </row>
    <row r="66" spans="1:7" s="106" customFormat="1" hidden="1" x14ac:dyDescent="0.25">
      <c r="A66" s="100"/>
      <c r="B66" s="104"/>
      <c r="C66" s="34"/>
      <c r="D66" s="107" t="s">
        <v>0</v>
      </c>
      <c r="E66" s="104"/>
      <c r="F66" s="104"/>
      <c r="G66" s="105"/>
    </row>
    <row r="67" spans="1:7" hidden="1" x14ac:dyDescent="0.25">
      <c r="A67" s="7" t="s">
        <v>11</v>
      </c>
      <c r="B67" s="8"/>
      <c r="C67" s="8"/>
      <c r="D67" s="85" t="s">
        <v>0</v>
      </c>
      <c r="E67" s="8"/>
      <c r="F67" s="8"/>
      <c r="G67" s="9"/>
    </row>
    <row r="68" spans="1:7" x14ac:dyDescent="0.25">
      <c r="A68" s="11" t="s">
        <v>68</v>
      </c>
      <c r="B68" s="13">
        <f>((D29)*0.175)+(D29*B32*0.175*0.5)+(D29*B31*0.175*0.5)+(D33*0.175)+(H29*0.175)</f>
        <v>11856.25</v>
      </c>
      <c r="C68" s="98">
        <f>B68</f>
        <v>11856.25</v>
      </c>
      <c r="D68" s="76"/>
      <c r="E68" s="13">
        <f>B68</f>
        <v>11856.25</v>
      </c>
      <c r="F68" s="13"/>
      <c r="G68" s="9"/>
    </row>
    <row r="69" spans="1:7" x14ac:dyDescent="0.25">
      <c r="A69" s="15"/>
      <c r="B69" s="8"/>
      <c r="C69" s="8"/>
      <c r="D69" s="86" t="s">
        <v>0</v>
      </c>
      <c r="E69" s="8"/>
      <c r="F69" s="8"/>
      <c r="G69" s="9"/>
    </row>
    <row r="70" spans="1:7" hidden="1" x14ac:dyDescent="0.25">
      <c r="A70" s="16" t="s">
        <v>14</v>
      </c>
      <c r="B70" s="17" t="e">
        <f>IF(C28="YES",$B$59*$D$62,"0")</f>
        <v>#VALUE!</v>
      </c>
      <c r="C70" s="8"/>
      <c r="D70" s="14"/>
      <c r="E70" s="17" t="e">
        <f>IF(C28="YES",$E$59*$D$62,"0")</f>
        <v>#VALUE!</v>
      </c>
      <c r="F70" s="17"/>
      <c r="G70" s="9"/>
    </row>
    <row r="71" spans="1:7" x14ac:dyDescent="0.25">
      <c r="A71" s="51" t="s">
        <v>15</v>
      </c>
      <c r="B71" s="37">
        <f>IF(C37="YES",$B$37*E37,$D$36)</f>
        <v>170</v>
      </c>
      <c r="C71" s="37">
        <f>B71</f>
        <v>170</v>
      </c>
      <c r="D71" s="77"/>
      <c r="E71" s="37">
        <f>B71</f>
        <v>170</v>
      </c>
      <c r="F71" s="37"/>
      <c r="G71" s="9"/>
    </row>
    <row r="72" spans="1:7" hidden="1" x14ac:dyDescent="0.25">
      <c r="A72" s="36" t="s">
        <v>51</v>
      </c>
      <c r="B72" s="37" t="str">
        <f>IF(C38="YES",$B$71,"0")</f>
        <v>0</v>
      </c>
      <c r="C72" s="37"/>
      <c r="D72" s="77"/>
      <c r="E72" s="37" t="str">
        <f>B72</f>
        <v>0</v>
      </c>
      <c r="F72" s="37"/>
      <c r="G72" s="9"/>
    </row>
    <row r="73" spans="1:7" hidden="1" x14ac:dyDescent="0.25">
      <c r="A73" s="84" t="s">
        <v>47</v>
      </c>
      <c r="B73" s="37" t="str">
        <f>D42</f>
        <v>0</v>
      </c>
      <c r="C73" s="37" t="s">
        <v>0</v>
      </c>
      <c r="D73" s="37" t="s">
        <v>0</v>
      </c>
      <c r="E73" s="37" t="str">
        <f>B73</f>
        <v>0</v>
      </c>
      <c r="F73" s="37"/>
      <c r="G73" s="9"/>
    </row>
    <row r="74" spans="1:7" x14ac:dyDescent="0.25">
      <c r="A74" s="7" t="s">
        <v>12</v>
      </c>
      <c r="B74" s="18"/>
      <c r="C74" s="8"/>
      <c r="D74" s="85" t="s">
        <v>0</v>
      </c>
      <c r="E74" s="8"/>
      <c r="F74" s="8"/>
      <c r="G74" s="19"/>
    </row>
    <row r="75" spans="1:7" x14ac:dyDescent="0.25">
      <c r="A75" s="11" t="s">
        <v>62</v>
      </c>
      <c r="B75" s="13">
        <f>B62+B64+B68+(B71*12)</f>
        <v>81646.25</v>
      </c>
      <c r="C75" s="13">
        <f>C62+C64+C68+(C71*12)</f>
        <v>13896.25</v>
      </c>
      <c r="D75" s="78" t="s">
        <v>0</v>
      </c>
      <c r="E75" s="13">
        <f>E62+E64+E68+(B71*12)+B44</f>
        <v>13896.25</v>
      </c>
      <c r="F75" s="13"/>
      <c r="G75" s="20"/>
    </row>
    <row r="76" spans="1:7" hidden="1" x14ac:dyDescent="0.25">
      <c r="A76" s="21" t="s">
        <v>90</v>
      </c>
      <c r="B76" s="40">
        <f>B62+(B65*12)+(B71*12)</f>
        <v>76565</v>
      </c>
      <c r="C76" s="22">
        <f>E76</f>
        <v>42690</v>
      </c>
      <c r="D76" s="79" t="s">
        <v>0</v>
      </c>
      <c r="E76" s="22">
        <f>E62+(E65*12)+(B71*12)</f>
        <v>42690</v>
      </c>
      <c r="F76" s="22" t="s">
        <v>0</v>
      </c>
      <c r="G76" s="41" t="s">
        <v>0</v>
      </c>
    </row>
    <row r="77" spans="1:7" x14ac:dyDescent="0.25">
      <c r="D77" s="87" t="s">
        <v>0</v>
      </c>
    </row>
    <row r="79" spans="1:7" x14ac:dyDescent="0.25">
      <c r="D79" s="88" t="s">
        <v>0</v>
      </c>
    </row>
    <row r="80" spans="1:7" x14ac:dyDescent="0.25">
      <c r="A80" t="s">
        <v>0</v>
      </c>
      <c r="D80" s="87" t="s">
        <v>0</v>
      </c>
    </row>
    <row r="81" spans="1:4" x14ac:dyDescent="0.25">
      <c r="A81" t="s">
        <v>0</v>
      </c>
      <c r="D81" s="88" t="s">
        <v>0</v>
      </c>
    </row>
    <row r="82" spans="1:4" x14ac:dyDescent="0.25">
      <c r="D82" s="87" t="s">
        <v>0</v>
      </c>
    </row>
    <row r="84" spans="1:4" x14ac:dyDescent="0.25">
      <c r="D84" s="88" t="s">
        <v>0</v>
      </c>
    </row>
    <row r="85" spans="1:4" x14ac:dyDescent="0.25">
      <c r="D85" s="87" t="s">
        <v>0</v>
      </c>
    </row>
    <row r="87" spans="1:4" x14ac:dyDescent="0.25">
      <c r="D87" s="69" t="s">
        <v>26</v>
      </c>
    </row>
    <row r="88" spans="1:4" x14ac:dyDescent="0.25">
      <c r="D88" s="69" t="s">
        <v>27</v>
      </c>
    </row>
    <row r="89" spans="1:4" x14ac:dyDescent="0.25">
      <c r="D89" s="69" t="s">
        <v>79</v>
      </c>
    </row>
    <row r="90" spans="1:4" x14ac:dyDescent="0.25">
      <c r="D90" s="69" t="s">
        <v>80</v>
      </c>
    </row>
    <row r="98" hidden="1" x14ac:dyDescent="0.25"/>
    <row r="99" hidden="1" x14ac:dyDescent="0.25"/>
  </sheetData>
  <protectedRanges>
    <protectedRange sqref="B2" name="Range1"/>
  </protectedRanges>
  <phoneticPr fontId="0" type="noConversion"/>
  <dataValidations xWindow="553" yWindow="621" count="4">
    <dataValidation type="list" allowBlank="1" showInputMessage="1" showErrorMessage="1" error="You can only select from the drop down menu" prompt="Select YES from the drop down menu if you require FourFront to facilitate the hosting of the server at the isp" sqref="C36">
      <formula1>$D$87:$D$88</formula1>
    </dataValidation>
    <dataValidation type="list" allowBlank="1" showInputMessage="1" showErrorMessage="1" error="You can only select from the drop down menu" prompt="Select YES from the drop down menu if you require FourFront to facilitate the hosting of an upgraded RAID  server at the isp" sqref="C37:C39">
      <formula1>$D$87:$D$88</formula1>
    </dataValidation>
    <dataValidation type="list" allowBlank="1" showInputMessage="1" showErrorMessage="1" error="You can only select from the drop down menu" prompt="Select YES from the drop down menu if you require this module" sqref="C4:C28">
      <formula1>$D$87:$D$88</formula1>
    </dataValidation>
    <dataValidation type="list" allowBlank="1" showInputMessage="1" showErrorMessage="1" prompt="Click arrow and Select from the list" sqref="B2">
      <formula1>$D$89:$D$90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0" orientation="portrait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Chris Sharp</cp:lastModifiedBy>
  <cp:lastPrinted>2016-05-27T15:36:34Z</cp:lastPrinted>
  <dcterms:created xsi:type="dcterms:W3CDTF">1996-10-14T23:33:28Z</dcterms:created>
  <dcterms:modified xsi:type="dcterms:W3CDTF">2016-05-31T10:29:37Z</dcterms:modified>
</cp:coreProperties>
</file>